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METC 111-Statics\"/>
    </mc:Choice>
  </mc:AlternateContent>
  <bookViews>
    <workbookView xWindow="0" yWindow="60" windowWidth="21570" windowHeight="8175" activeTab="3"/>
  </bookViews>
  <sheets>
    <sheet name="Ch4a" sheetId="1" r:id="rId1"/>
    <sheet name="Ch4b" sheetId="2" r:id="rId2"/>
    <sheet name="Ch4c" sheetId="3" r:id="rId3"/>
    <sheet name="Ch4d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4" l="1"/>
  <c r="C45" i="4"/>
  <c r="K37" i="4"/>
  <c r="J37" i="4"/>
  <c r="I37" i="4"/>
  <c r="K45" i="4"/>
  <c r="J45" i="4"/>
  <c r="I45" i="4"/>
  <c r="J43" i="4"/>
  <c r="K43" i="4"/>
  <c r="I43" i="4"/>
  <c r="K42" i="4"/>
  <c r="J42" i="4"/>
  <c r="I42" i="4"/>
  <c r="I41" i="4"/>
  <c r="J41" i="4"/>
  <c r="K41" i="4"/>
  <c r="K39" i="4"/>
  <c r="J39" i="4"/>
  <c r="I39" i="4"/>
  <c r="C47" i="4"/>
  <c r="C44" i="4"/>
  <c r="H16" i="4"/>
  <c r="H15" i="4"/>
  <c r="I13" i="4"/>
  <c r="H13" i="4"/>
  <c r="H12" i="4"/>
  <c r="I12" i="4"/>
  <c r="H11" i="4"/>
  <c r="I11" i="4"/>
  <c r="H7" i="4"/>
  <c r="C16" i="4"/>
  <c r="C15" i="4"/>
  <c r="C14" i="4"/>
  <c r="C13" i="4"/>
  <c r="C11" i="4"/>
  <c r="C10" i="4"/>
  <c r="L38" i="3"/>
  <c r="K38" i="3"/>
  <c r="J38" i="3"/>
  <c r="K37" i="3"/>
  <c r="J37" i="3"/>
  <c r="J34" i="3"/>
  <c r="J33" i="3"/>
  <c r="C45" i="3"/>
  <c r="C44" i="3"/>
  <c r="C42" i="3"/>
  <c r="C41" i="3"/>
  <c r="C40" i="3"/>
  <c r="C39" i="3"/>
  <c r="J12" i="3"/>
  <c r="K11" i="3"/>
  <c r="C7" i="3"/>
  <c r="C46" i="4" l="1"/>
  <c r="B7" i="1"/>
  <c r="B6" i="1"/>
  <c r="B8" i="1" l="1"/>
  <c r="L11" i="3"/>
  <c r="K12" i="3" s="1"/>
  <c r="L12" i="3"/>
  <c r="O6" i="2"/>
  <c r="N8" i="2"/>
  <c r="M8" i="2"/>
  <c r="C16" i="2"/>
  <c r="E13" i="2"/>
  <c r="E17" i="2" s="1"/>
  <c r="D13" i="2"/>
  <c r="D17" i="2" s="1"/>
  <c r="C13" i="2"/>
  <c r="C17" i="2" s="1"/>
  <c r="E8" i="2"/>
  <c r="E16" i="2" s="1"/>
  <c r="D8" i="2"/>
  <c r="D16" i="2" s="1"/>
  <c r="C8" i="2"/>
  <c r="K8" i="1"/>
  <c r="K13" i="1" s="1"/>
  <c r="J8" i="1"/>
  <c r="J13" i="1" s="1"/>
  <c r="I8" i="1"/>
  <c r="I13" i="1" s="1"/>
  <c r="K11" i="1"/>
  <c r="K14" i="1" s="1"/>
  <c r="J11" i="1"/>
  <c r="J14" i="1" s="1"/>
  <c r="I11" i="1"/>
  <c r="I14" i="1" s="1"/>
  <c r="C19" i="2" l="1"/>
  <c r="J16" i="1"/>
  <c r="K16" i="1"/>
  <c r="I16" i="1"/>
  <c r="O8" i="2"/>
  <c r="M9" i="2" s="1"/>
  <c r="M10" i="2" s="1"/>
  <c r="O15" i="2" l="1"/>
  <c r="M15" i="2"/>
  <c r="N15" i="2"/>
  <c r="M17" i="2" l="1"/>
  <c r="M18" i="2" s="1"/>
</calcChain>
</file>

<file path=xl/sharedStrings.xml><?xml version="1.0" encoding="utf-8"?>
<sst xmlns="http://schemas.openxmlformats.org/spreadsheetml/2006/main" count="249" uniqueCount="90">
  <si>
    <t>F=</t>
  </si>
  <si>
    <t>lb</t>
  </si>
  <si>
    <t>θ=</t>
  </si>
  <si>
    <t>deg</t>
  </si>
  <si>
    <t>len1=</t>
  </si>
  <si>
    <t>in</t>
  </si>
  <si>
    <t>len2=</t>
  </si>
  <si>
    <t>Fx=</t>
  </si>
  <si>
    <t>Fy=</t>
  </si>
  <si>
    <t>MA=</t>
  </si>
  <si>
    <t>in*lb</t>
  </si>
  <si>
    <t>N</t>
  </si>
  <si>
    <t>GP1</t>
  </si>
  <si>
    <t>GP2</t>
  </si>
  <si>
    <r>
      <t>r</t>
    </r>
    <r>
      <rPr>
        <sz val="11"/>
        <color theme="1"/>
        <rFont val="Calibri"/>
        <family val="2"/>
        <scheme val="minor"/>
      </rPr>
      <t>AC=</t>
    </r>
  </si>
  <si>
    <t>i</t>
  </si>
  <si>
    <t>j</t>
  </si>
  <si>
    <t>k</t>
  </si>
  <si>
    <t>x</t>
  </si>
  <si>
    <t>y</t>
  </si>
  <si>
    <t>z</t>
  </si>
  <si>
    <t>mm</t>
  </si>
  <si>
    <t>m</t>
  </si>
  <si>
    <t>N*m</t>
  </si>
  <si>
    <t>F4-15</t>
  </si>
  <si>
    <r>
      <t>r</t>
    </r>
    <r>
      <rPr>
        <sz val="11"/>
        <color theme="1"/>
        <rFont val="Calibri"/>
        <family val="2"/>
        <scheme val="minor"/>
      </rPr>
      <t>OA=</t>
    </r>
  </si>
  <si>
    <t>u=</t>
  </si>
  <si>
    <t>Mz=</t>
  </si>
  <si>
    <t>CCW</t>
  </si>
  <si>
    <t>4-51</t>
  </si>
  <si>
    <t>ft</t>
  </si>
  <si>
    <r>
      <t>r</t>
    </r>
    <r>
      <rPr>
        <sz val="11"/>
        <color theme="1"/>
        <rFont val="Calibri"/>
        <family val="2"/>
        <scheme val="minor"/>
      </rPr>
      <t>AB=</t>
    </r>
  </si>
  <si>
    <t>My=</t>
  </si>
  <si>
    <t>lb*ft</t>
  </si>
  <si>
    <t>CW</t>
  </si>
  <si>
    <t>F4-21</t>
  </si>
  <si>
    <t>dx=</t>
  </si>
  <si>
    <t>dy=</t>
  </si>
  <si>
    <t>Mo=</t>
  </si>
  <si>
    <t>kN*m</t>
  </si>
  <si>
    <t>kN</t>
  </si>
  <si>
    <t>F4-24</t>
  </si>
  <si>
    <t>FA=</t>
  </si>
  <si>
    <t>FB=</t>
  </si>
  <si>
    <t>M=</t>
  </si>
  <si>
    <t>rAB=</t>
  </si>
  <si>
    <t>F4-12</t>
  </si>
  <si>
    <t>4-80</t>
  </si>
  <si>
    <t>4-92</t>
  </si>
  <si>
    <t>F13=</t>
  </si>
  <si>
    <t>F24=</t>
  </si>
  <si>
    <t>d=</t>
  </si>
  <si>
    <t>F13x=</t>
  </si>
  <si>
    <t>F13y=</t>
  </si>
  <si>
    <t>F24x=</t>
  </si>
  <si>
    <t>F24y=</t>
  </si>
  <si>
    <t>ft*lb</t>
  </si>
  <si>
    <t>d1=</t>
  </si>
  <si>
    <t>d2=</t>
  </si>
  <si>
    <t>F4-32</t>
  </si>
  <si>
    <t>F1=</t>
  </si>
  <si>
    <t>F2=</t>
  </si>
  <si>
    <t>F3=</t>
  </si>
  <si>
    <t>Xrat=</t>
  </si>
  <si>
    <t>Yrat=</t>
  </si>
  <si>
    <t>(FR)x=</t>
  </si>
  <si>
    <t>(FR)y=</t>
  </si>
  <si>
    <t>MRA=</t>
  </si>
  <si>
    <t>FR=</t>
  </si>
  <si>
    <t>ang=</t>
  </si>
  <si>
    <t>distance=</t>
  </si>
  <si>
    <t>F4-35</t>
  </si>
  <si>
    <r>
      <t>F</t>
    </r>
    <r>
      <rPr>
        <sz val="11"/>
        <color theme="1"/>
        <rFont val="Calibri"/>
        <family val="2"/>
        <scheme val="minor"/>
      </rPr>
      <t>RO=</t>
    </r>
  </si>
  <si>
    <r>
      <t>k</t>
    </r>
    <r>
      <rPr>
        <sz val="11"/>
        <color theme="1"/>
        <rFont val="Calibri"/>
        <family val="2"/>
        <scheme val="minor"/>
      </rPr>
      <t>N</t>
    </r>
  </si>
  <si>
    <r>
      <t>M</t>
    </r>
    <r>
      <rPr>
        <sz val="11"/>
        <color theme="1"/>
        <rFont val="Calibri"/>
        <family val="2"/>
        <scheme val="minor"/>
      </rPr>
      <t>RO=</t>
    </r>
  </si>
  <si>
    <t>x=</t>
  </si>
  <si>
    <t>y=</t>
  </si>
  <si>
    <t>F4-118</t>
  </si>
  <si>
    <t>d3=</t>
  </si>
  <si>
    <t>MO=</t>
  </si>
  <si>
    <t>Σx=</t>
  </si>
  <si>
    <t>Σy=</t>
  </si>
  <si>
    <t>FRA=</t>
  </si>
  <si>
    <t>GP 2</t>
  </si>
  <si>
    <t>FRO=</t>
  </si>
  <si>
    <t>MO1=</t>
  </si>
  <si>
    <t>MO2=</t>
  </si>
  <si>
    <t>MRO=</t>
  </si>
  <si>
    <t>MRO1=</t>
  </si>
  <si>
    <t>MRO2=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</si>
</sst>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2" fontId="0" fillId="0" borderId="0" xfId="0" applyNumberFormat="1"/>
    <xf numFmtId="0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164" fontId="0" fillId="0" borderId="0" xfId="0" applyNumberFormat="1"/>
    <xf numFmtId="49" fontId="3" fillId="0" borderId="0" xfId="0" applyNumberFormat="1" applyFont="1"/>
    <xf numFmtId="165" fontId="0" fillId="0" borderId="0" xfId="0" applyNumberFormat="1"/>
    <xf numFmtId="12" fontId="0" fillId="0" borderId="0" xfId="0" applyNumberFormat="1"/>
    <xf numFmtId="0" fontId="0" fillId="0" borderId="0" xfId="0" applyAlignment="1">
      <alignment horizontal="right"/>
    </xf>
    <xf numFmtId="12" fontId="0" fillId="0" borderId="0" xfId="0" applyNumberFormat="1" applyAlignment="1">
      <alignment horizontal="right"/>
    </xf>
    <xf numFmtId="13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4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jpeg"/><Relationship Id="rId1" Type="http://schemas.openxmlformats.org/officeDocument/2006/relationships/image" Target="../media/image9.png"/><Relationship Id="rId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38100</xdr:rowOff>
    </xdr:from>
    <xdr:to>
      <xdr:col>6</xdr:col>
      <xdr:colOff>425450</xdr:colOff>
      <xdr:row>22</xdr:row>
      <xdr:rowOff>30162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52625"/>
          <a:ext cx="3349625" cy="2278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17</xdr:row>
      <xdr:rowOff>9525</xdr:rowOff>
    </xdr:from>
    <xdr:to>
      <xdr:col>12</xdr:col>
      <xdr:colOff>457200</xdr:colOff>
      <xdr:row>36</xdr:row>
      <xdr:rowOff>104775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3257550"/>
          <a:ext cx="3476625" cy="3714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161925</xdr:rowOff>
    </xdr:from>
    <xdr:to>
      <xdr:col>8</xdr:col>
      <xdr:colOff>504826</xdr:colOff>
      <xdr:row>37</xdr:row>
      <xdr:rowOff>134938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3981450"/>
          <a:ext cx="5133976" cy="3211513"/>
          <a:chOff x="527538" y="838200"/>
          <a:chExt cx="6519184" cy="3212306"/>
        </a:xfrm>
      </xdr:grpSpPr>
      <xdr:sp macro="" textlink="">
        <xdr:nvSpPr>
          <xdr:cNvPr id="3" name="Text Box 3"/>
          <xdr:cNvSpPr txBox="1">
            <a:spLocks noChangeArrowheads="1"/>
          </xdr:cNvSpPr>
        </xdr:nvSpPr>
        <xdr:spPr bwMode="auto">
          <a:xfrm>
            <a:off x="4648202" y="838200"/>
            <a:ext cx="2398520" cy="13904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lvl9pPr>
          </a:lstStyle>
          <a:p>
            <a:pPr eaLnBrk="1" hangingPunct="1">
              <a:spcBef>
                <a:spcPct val="50000"/>
              </a:spcBef>
            </a:pPr>
            <a:r>
              <a:rPr lang="en-US" altLang="en-US" b="1">
                <a:solidFill>
                  <a:srgbClr val="FF0000"/>
                </a:solidFill>
              </a:rPr>
              <a:t>Given: </a:t>
            </a:r>
            <a:r>
              <a:rPr lang="en-US" altLang="en-US"/>
              <a:t>A force is applied to the tool as shown.</a:t>
            </a:r>
          </a:p>
          <a:p>
            <a:pPr eaLnBrk="1" hangingPunct="1">
              <a:spcBef>
                <a:spcPct val="50000"/>
              </a:spcBef>
            </a:pPr>
            <a:r>
              <a:rPr lang="en-US" altLang="en-US" b="1">
                <a:solidFill>
                  <a:srgbClr val="FF0000"/>
                </a:solidFill>
              </a:rPr>
              <a:t>Find:</a:t>
            </a:r>
            <a:r>
              <a:rPr lang="en-US" altLang="en-US">
                <a:solidFill>
                  <a:srgbClr val="FF0000"/>
                </a:solidFill>
              </a:rPr>
              <a:t>   </a:t>
            </a:r>
            <a:r>
              <a:rPr lang="en-US" altLang="en-US"/>
              <a:t>The magnitude of the moment of this force about the x axis of the value.</a:t>
            </a:r>
          </a:p>
          <a:p>
            <a:pPr eaLnBrk="1" hangingPunct="1">
              <a:spcBef>
                <a:spcPct val="50000"/>
              </a:spcBef>
            </a:pPr>
            <a:r>
              <a:rPr lang="en-US" altLang="en-US" b="1" u="sng">
                <a:solidFill>
                  <a:srgbClr val="FF0000"/>
                </a:solidFill>
              </a:rPr>
              <a:t>Plan</a:t>
            </a:r>
            <a:r>
              <a:rPr lang="en-US" altLang="en-US" b="1">
                <a:solidFill>
                  <a:srgbClr val="FF0000"/>
                </a:solidFill>
              </a:rPr>
              <a:t>:</a:t>
            </a:r>
            <a:r>
              <a:rPr lang="en-US" altLang="en-US">
                <a:solidFill>
                  <a:srgbClr val="FF0000"/>
                </a:solidFill>
              </a:rPr>
              <a:t> </a:t>
            </a:r>
            <a:endParaRPr lang="en-US" altLang="en-US" b="1">
              <a:solidFill>
                <a:srgbClr val="FF0000"/>
              </a:solidFill>
            </a:endParaRPr>
          </a:p>
        </xdr:txBody>
      </xdr:sp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538" y="888206"/>
            <a:ext cx="3829050" cy="3162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10</xdr:col>
      <xdr:colOff>0</xdr:colOff>
      <xdr:row>21</xdr:row>
      <xdr:rowOff>0</xdr:rowOff>
    </xdr:from>
    <xdr:to>
      <xdr:col>16</xdr:col>
      <xdr:colOff>365125</xdr:colOff>
      <xdr:row>34</xdr:row>
      <xdr:rowOff>174625</xdr:rowOff>
    </xdr:to>
    <xdr:pic>
      <xdr:nvPicPr>
        <xdr:cNvPr id="5" name="Picture 4" descr="C:\Users\chnam\Desktop\Hibbeler_13\Books\Images_13\CH04\04_P051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58" t="-2" r="7050" b="18999"/>
        <a:stretch>
          <a:fillRect/>
        </a:stretch>
      </xdr:blipFill>
      <xdr:spPr bwMode="auto">
        <a:xfrm>
          <a:off x="5848350" y="4010025"/>
          <a:ext cx="4022725" cy="265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180975</xdr:rowOff>
    </xdr:from>
    <xdr:to>
      <xdr:col>6</xdr:col>
      <xdr:colOff>42862</xdr:colOff>
      <xdr:row>27</xdr:row>
      <xdr:rowOff>157163</xdr:rowOff>
    </xdr:to>
    <xdr:pic>
      <xdr:nvPicPr>
        <xdr:cNvPr id="3" name="Picture 2" descr="C:\Users\chnam\Desktop\Hibbeler_13\Books\Images_13\CH04\04_FP02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" b="9344"/>
        <a:stretch>
          <a:fillRect/>
        </a:stretch>
      </xdr:blipFill>
      <xdr:spPr bwMode="auto">
        <a:xfrm>
          <a:off x="0" y="2857500"/>
          <a:ext cx="3490912" cy="2452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</xdr:colOff>
      <xdr:row>15</xdr:row>
      <xdr:rowOff>0</xdr:rowOff>
    </xdr:from>
    <xdr:to>
      <xdr:col>15</xdr:col>
      <xdr:colOff>266702</xdr:colOff>
      <xdr:row>29</xdr:row>
      <xdr:rowOff>106363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4667251" y="2867025"/>
          <a:ext cx="4267201" cy="2773363"/>
          <a:chOff x="1051561" y="914400"/>
          <a:chExt cx="5153417" cy="2773363"/>
        </a:xfrm>
      </xdr:grpSpPr>
      <xdr:sp macro="" textlink="">
        <xdr:nvSpPr>
          <xdr:cNvPr id="8" name="Text Box 3"/>
          <xdr:cNvSpPr txBox="1">
            <a:spLocks noChangeArrowheads="1"/>
          </xdr:cNvSpPr>
        </xdr:nvSpPr>
        <xdr:spPr bwMode="auto">
          <a:xfrm>
            <a:off x="3962402" y="914400"/>
            <a:ext cx="2242576" cy="254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lvl9pPr>
          </a:lstStyle>
          <a:p>
            <a:pPr eaLnBrk="1" hangingPunct="1">
              <a:spcBef>
                <a:spcPct val="50000"/>
              </a:spcBef>
            </a:pPr>
            <a:endParaRPr lang="en-US" altLang="en-US" b="1">
              <a:solidFill>
                <a:srgbClr val="FF0000"/>
              </a:solidFill>
            </a:endParaRPr>
          </a:p>
        </xdr:txBody>
      </xdr:sp>
      <xdr:pic>
        <xdr:nvPicPr>
          <xdr:cNvPr id="9" name="Picture 8" descr="C:\Users\chnam\Desktop\Hibbeler_13\Books\Images_13\CH04\04_FP024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0699"/>
          <a:stretch>
            <a:fillRect/>
          </a:stretch>
        </xdr:blipFill>
        <xdr:spPr bwMode="auto">
          <a:xfrm>
            <a:off x="1051561" y="914400"/>
            <a:ext cx="3324412" cy="27733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49</xdr:row>
      <xdr:rowOff>0</xdr:rowOff>
    </xdr:from>
    <xdr:to>
      <xdr:col>9</xdr:col>
      <xdr:colOff>266700</xdr:colOff>
      <xdr:row>66</xdr:row>
      <xdr:rowOff>96838</xdr:rowOff>
    </xdr:to>
    <xdr:grpSp>
      <xdr:nvGrpSpPr>
        <xdr:cNvPr id="13" name="Group 12"/>
        <xdr:cNvGrpSpPr>
          <a:grpSpLocks/>
        </xdr:cNvGrpSpPr>
      </xdr:nvGrpSpPr>
      <xdr:grpSpPr bwMode="auto">
        <a:xfrm>
          <a:off x="0" y="9363075"/>
          <a:ext cx="5276850" cy="3335338"/>
          <a:chOff x="384" y="672"/>
          <a:chExt cx="3672" cy="2101"/>
        </a:xfrm>
      </xdr:grpSpPr>
      <xdr:sp macro="" textlink="">
        <xdr:nvSpPr>
          <xdr:cNvPr id="14" name="Text Box 3"/>
          <xdr:cNvSpPr txBox="1">
            <a:spLocks noChangeArrowheads="1"/>
          </xdr:cNvSpPr>
        </xdr:nvSpPr>
        <xdr:spPr bwMode="auto">
          <a:xfrm>
            <a:off x="2688" y="672"/>
            <a:ext cx="1368" cy="8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no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lvl9pPr>
          </a:lstStyle>
          <a:p>
            <a:pPr eaLnBrk="1" hangingPunct="1">
              <a:spcBef>
                <a:spcPct val="50000"/>
              </a:spcBef>
            </a:pPr>
            <a:endParaRPr lang="en-US" altLang="en-US" b="1">
              <a:solidFill>
                <a:srgbClr val="FF0000"/>
              </a:solidFill>
            </a:endParaRPr>
          </a:p>
        </xdr:txBody>
      </xdr:sp>
      <xdr:pic>
        <xdr:nvPicPr>
          <xdr:cNvPr id="15" name="Picture 14" descr="CH 4 Scalar Moment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4" y="720"/>
            <a:ext cx="2354" cy="20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8</xdr:col>
      <xdr:colOff>38100</xdr:colOff>
      <xdr:row>48</xdr:row>
      <xdr:rowOff>9525</xdr:rowOff>
    </xdr:from>
    <xdr:to>
      <xdr:col>15</xdr:col>
      <xdr:colOff>0</xdr:colOff>
      <xdr:row>64</xdr:row>
      <xdr:rowOff>26988</xdr:rowOff>
    </xdr:to>
    <xdr:pic>
      <xdr:nvPicPr>
        <xdr:cNvPr id="17" name="Picture 16" descr="CH 4 Pipe Wrenches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9172575"/>
          <a:ext cx="3962400" cy="3065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57150</xdr:rowOff>
    </xdr:from>
    <xdr:to>
      <xdr:col>4</xdr:col>
      <xdr:colOff>561975</xdr:colOff>
      <xdr:row>27</xdr:row>
      <xdr:rowOff>131762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5175"/>
          <a:ext cx="3000375" cy="1979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47625</xdr:colOff>
      <xdr:row>17</xdr:row>
      <xdr:rowOff>1</xdr:rowOff>
    </xdr:from>
    <xdr:to>
      <xdr:col>12</xdr:col>
      <xdr:colOff>317843</xdr:colOff>
      <xdr:row>30</xdr:row>
      <xdr:rowOff>95251</xdr:rowOff>
    </xdr:to>
    <xdr:pic>
      <xdr:nvPicPr>
        <xdr:cNvPr id="4" name="Picture 3" descr="CH 4 Building Slab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3248026"/>
          <a:ext cx="3927818" cy="257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6</xdr:col>
      <xdr:colOff>19050</xdr:colOff>
      <xdr:row>56</xdr:row>
      <xdr:rowOff>161925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53550"/>
          <a:ext cx="3676650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13</xdr:col>
      <xdr:colOff>217488</xdr:colOff>
      <xdr:row>58</xdr:row>
      <xdr:rowOff>42863</xdr:rowOff>
    </xdr:to>
    <xdr:pic>
      <xdr:nvPicPr>
        <xdr:cNvPr id="6" name="Picture 5" descr="C:\Documents and Settings\chnam\Desktop\Statics_09\Hibbeler_12th\IMAGES-FINAL_M04\PROB04_116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5552"/>
        <a:stretch>
          <a:fillRect/>
        </a:stretch>
      </xdr:blipFill>
      <xdr:spPr bwMode="auto">
        <a:xfrm>
          <a:off x="4267200" y="9163050"/>
          <a:ext cx="3875088" cy="1947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R22" sqref="R22"/>
    </sheetView>
  </sheetViews>
  <sheetFormatPr defaultRowHeight="15" x14ac:dyDescent="0.25"/>
  <cols>
    <col min="1" max="1" width="5.85546875" bestFit="1" customWidth="1"/>
    <col min="3" max="3" width="5.42578125" bestFit="1" customWidth="1"/>
    <col min="5" max="5" width="5.140625" bestFit="1" customWidth="1"/>
    <col min="6" max="7" width="9.140625" customWidth="1"/>
  </cols>
  <sheetData>
    <row r="1" spans="1:12" s="6" customFormat="1" ht="15.75" x14ac:dyDescent="0.25">
      <c r="A1" s="6" t="s">
        <v>12</v>
      </c>
      <c r="B1" s="6" t="s">
        <v>46</v>
      </c>
      <c r="H1" s="6" t="s">
        <v>13</v>
      </c>
      <c r="I1" s="13">
        <v>9.7560975609756101E-2</v>
      </c>
    </row>
    <row r="2" spans="1:12" x14ac:dyDescent="0.25">
      <c r="A2" t="s">
        <v>0</v>
      </c>
      <c r="B2">
        <v>20</v>
      </c>
      <c r="C2" t="s">
        <v>1</v>
      </c>
      <c r="H2" t="s">
        <v>0</v>
      </c>
      <c r="I2">
        <v>80</v>
      </c>
      <c r="J2" t="s">
        <v>11</v>
      </c>
    </row>
    <row r="3" spans="1:12" x14ac:dyDescent="0.25">
      <c r="A3" s="1" t="s">
        <v>2</v>
      </c>
      <c r="B3">
        <v>30</v>
      </c>
      <c r="C3" t="s">
        <v>3</v>
      </c>
      <c r="H3" s="1" t="s">
        <v>2</v>
      </c>
      <c r="I3">
        <v>30</v>
      </c>
      <c r="J3" t="s">
        <v>3</v>
      </c>
    </row>
    <row r="4" spans="1:12" x14ac:dyDescent="0.25">
      <c r="A4" t="s">
        <v>4</v>
      </c>
      <c r="B4">
        <v>5</v>
      </c>
      <c r="C4" t="s">
        <v>5</v>
      </c>
      <c r="H4" s="1" t="s">
        <v>2</v>
      </c>
      <c r="I4">
        <v>40</v>
      </c>
      <c r="J4" t="s">
        <v>3</v>
      </c>
    </row>
    <row r="5" spans="1:12" x14ac:dyDescent="0.25">
      <c r="A5" t="s">
        <v>6</v>
      </c>
      <c r="B5">
        <v>18</v>
      </c>
      <c r="C5" t="s">
        <v>5</v>
      </c>
      <c r="I5" s="5" t="s">
        <v>18</v>
      </c>
      <c r="J5" s="5" t="s">
        <v>19</v>
      </c>
      <c r="K5" s="5" t="s">
        <v>20</v>
      </c>
    </row>
    <row r="6" spans="1:12" x14ac:dyDescent="0.25">
      <c r="A6" t="s">
        <v>7</v>
      </c>
      <c r="B6" s="2">
        <f>B2*COS(RADIANS(B3))</f>
        <v>17.320508075688775</v>
      </c>
      <c r="C6" t="s">
        <v>1</v>
      </c>
      <c r="I6">
        <v>300</v>
      </c>
      <c r="J6">
        <v>400</v>
      </c>
      <c r="K6">
        <v>-200</v>
      </c>
    </row>
    <row r="7" spans="1:12" x14ac:dyDescent="0.25">
      <c r="A7" t="s">
        <v>8</v>
      </c>
      <c r="B7" s="3">
        <f>B2*SIN(RADIANS(B3))</f>
        <v>9.9999999999999982</v>
      </c>
      <c r="C7" t="s">
        <v>1</v>
      </c>
      <c r="I7">
        <v>250</v>
      </c>
    </row>
    <row r="8" spans="1:12" x14ac:dyDescent="0.25">
      <c r="A8" t="s">
        <v>9</v>
      </c>
      <c r="B8" s="2">
        <f>(-B6*B5)-(B7*B4)</f>
        <v>-361.76914536239792</v>
      </c>
      <c r="C8" t="s">
        <v>10</v>
      </c>
      <c r="H8" s="4" t="s">
        <v>14</v>
      </c>
      <c r="I8">
        <f>I6+I7</f>
        <v>550</v>
      </c>
      <c r="J8">
        <f>J6+J7</f>
        <v>400</v>
      </c>
      <c r="K8">
        <f>K6+K7</f>
        <v>-200</v>
      </c>
      <c r="L8" t="s">
        <v>21</v>
      </c>
    </row>
    <row r="10" spans="1:12" x14ac:dyDescent="0.25">
      <c r="I10" s="5" t="s">
        <v>15</v>
      </c>
      <c r="J10" s="5" t="s">
        <v>16</v>
      </c>
      <c r="K10" s="5" t="s">
        <v>17</v>
      </c>
    </row>
    <row r="11" spans="1:12" x14ac:dyDescent="0.25">
      <c r="H11" t="s">
        <v>0</v>
      </c>
      <c r="I11" s="2">
        <f>I2*COS(RADIANS(I3))*SIN(RADIANS(I4))</f>
        <v>44.533631938113551</v>
      </c>
      <c r="J11" s="2">
        <f>I2*COS(RADIANS(I3))*COS(RADIANS(I4))</f>
        <v>53.073115853515077</v>
      </c>
      <c r="K11">
        <f>I2*SIN(RADIANS(I3))</f>
        <v>39.999999999999993</v>
      </c>
      <c r="L11" t="s">
        <v>11</v>
      </c>
    </row>
    <row r="12" spans="1:12" x14ac:dyDescent="0.25">
      <c r="H12" s="1"/>
    </row>
    <row r="13" spans="1:12" x14ac:dyDescent="0.25">
      <c r="H13" s="4" t="s">
        <v>9</v>
      </c>
      <c r="I13">
        <f>I8/1000</f>
        <v>0.55000000000000004</v>
      </c>
      <c r="J13">
        <f>J8/1000</f>
        <v>0.4</v>
      </c>
      <c r="K13">
        <f>-K8/1000</f>
        <v>0.2</v>
      </c>
      <c r="L13" t="s">
        <v>22</v>
      </c>
    </row>
    <row r="14" spans="1:12" x14ac:dyDescent="0.25">
      <c r="I14" s="2">
        <f>I11</f>
        <v>44.533631938113551</v>
      </c>
      <c r="J14" s="2">
        <f>J11</f>
        <v>53.073115853515077</v>
      </c>
      <c r="K14">
        <f>K11</f>
        <v>39.999999999999993</v>
      </c>
      <c r="L14" t="s">
        <v>11</v>
      </c>
    </row>
    <row r="16" spans="1:12" x14ac:dyDescent="0.25">
      <c r="H16" s="4" t="s">
        <v>9</v>
      </c>
      <c r="I16" s="2">
        <f>(J13*K14-K13*J14)</f>
        <v>5.3853768292969821</v>
      </c>
      <c r="J16" s="7">
        <f>(I13*K14-K13*I14)</f>
        <v>13.093273612377287</v>
      </c>
      <c r="K16" s="7">
        <f>(I13*J14-J13*I14)</f>
        <v>11.376760944187875</v>
      </c>
      <c r="L16" t="s">
        <v>23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U33" sqref="U33"/>
    </sheetView>
  </sheetViews>
  <sheetFormatPr defaultRowHeight="15" x14ac:dyDescent="0.25"/>
  <cols>
    <col min="2" max="2" width="5.42578125" bestFit="1" customWidth="1"/>
  </cols>
  <sheetData>
    <row r="1" spans="1:16" s="6" customFormat="1" ht="15.75" x14ac:dyDescent="0.25">
      <c r="A1" s="6" t="s">
        <v>24</v>
      </c>
      <c r="K1" s="8" t="s">
        <v>29</v>
      </c>
    </row>
    <row r="2" spans="1:16" x14ac:dyDescent="0.25">
      <c r="B2" t="s">
        <v>0</v>
      </c>
      <c r="C2">
        <v>200</v>
      </c>
      <c r="D2" t="s">
        <v>11</v>
      </c>
      <c r="L2" t="s">
        <v>0</v>
      </c>
      <c r="M2">
        <v>24</v>
      </c>
      <c r="N2" t="s">
        <v>1</v>
      </c>
    </row>
    <row r="3" spans="1:16" x14ac:dyDescent="0.25">
      <c r="B3" s="1" t="s">
        <v>2</v>
      </c>
      <c r="C3">
        <v>120</v>
      </c>
      <c r="D3" t="s">
        <v>3</v>
      </c>
      <c r="L3" t="s">
        <v>26</v>
      </c>
      <c r="M3" t="s">
        <v>16</v>
      </c>
    </row>
    <row r="4" spans="1:16" x14ac:dyDescent="0.25">
      <c r="B4" s="1" t="s">
        <v>2</v>
      </c>
      <c r="C4">
        <v>60</v>
      </c>
      <c r="D4" t="s">
        <v>3</v>
      </c>
    </row>
    <row r="5" spans="1:16" x14ac:dyDescent="0.25">
      <c r="B5" s="1" t="s">
        <v>2</v>
      </c>
      <c r="C5">
        <v>45</v>
      </c>
      <c r="D5" t="s">
        <v>3</v>
      </c>
      <c r="M5" s="5" t="s">
        <v>18</v>
      </c>
      <c r="N5" s="5" t="s">
        <v>19</v>
      </c>
      <c r="O5" s="5" t="s">
        <v>20</v>
      </c>
    </row>
    <row r="6" spans="1:16" x14ac:dyDescent="0.25">
      <c r="B6" s="1"/>
      <c r="C6" s="5" t="s">
        <v>18</v>
      </c>
      <c r="D6" s="5" t="s">
        <v>19</v>
      </c>
      <c r="E6" s="5" t="s">
        <v>20</v>
      </c>
      <c r="M6">
        <v>-2</v>
      </c>
      <c r="N6">
        <v>2</v>
      </c>
      <c r="O6" s="3">
        <f>4</f>
        <v>4</v>
      </c>
    </row>
    <row r="7" spans="1:16" x14ac:dyDescent="0.25">
      <c r="B7" s="1"/>
      <c r="C7">
        <v>0</v>
      </c>
      <c r="D7">
        <v>0.3</v>
      </c>
      <c r="E7">
        <v>0.25</v>
      </c>
      <c r="O7" s="3"/>
    </row>
    <row r="8" spans="1:16" x14ac:dyDescent="0.25">
      <c r="B8" s="4" t="s">
        <v>25</v>
      </c>
      <c r="C8">
        <f>SUM(C7)</f>
        <v>0</v>
      </c>
      <c r="D8">
        <f>SUM(D7)</f>
        <v>0.3</v>
      </c>
      <c r="E8">
        <f>SUM(E7)</f>
        <v>0.25</v>
      </c>
      <c r="F8" t="s">
        <v>22</v>
      </c>
      <c r="L8" s="4" t="s">
        <v>31</v>
      </c>
      <c r="M8">
        <f>SUM(M6:M7)</f>
        <v>-2</v>
      </c>
      <c r="N8">
        <f>SUM(N6:N7)</f>
        <v>2</v>
      </c>
      <c r="O8" s="3">
        <f>SUM(O6:O7)</f>
        <v>4</v>
      </c>
      <c r="P8" t="s">
        <v>30</v>
      </c>
    </row>
    <row r="9" spans="1:16" x14ac:dyDescent="0.25">
      <c r="L9" s="4" t="s">
        <v>31</v>
      </c>
      <c r="M9" s="9">
        <f>SQRT(M8^2+N8^2+O8^2)</f>
        <v>4.8989794855663558</v>
      </c>
      <c r="P9" t="s">
        <v>30</v>
      </c>
    </row>
    <row r="10" spans="1:16" x14ac:dyDescent="0.25">
      <c r="B10" t="s">
        <v>26</v>
      </c>
      <c r="C10">
        <v>1</v>
      </c>
      <c r="L10" t="s">
        <v>0</v>
      </c>
      <c r="M10" s="9">
        <f>M2/M9</f>
        <v>4.8989794855663567</v>
      </c>
    </row>
    <row r="12" spans="1:16" x14ac:dyDescent="0.25">
      <c r="C12" s="5" t="s">
        <v>15</v>
      </c>
      <c r="D12" s="5" t="s">
        <v>16</v>
      </c>
      <c r="E12" s="5" t="s">
        <v>17</v>
      </c>
      <c r="M12" s="5" t="s">
        <v>15</v>
      </c>
      <c r="N12" s="5" t="s">
        <v>16</v>
      </c>
      <c r="O12" s="5" t="s">
        <v>17</v>
      </c>
    </row>
    <row r="13" spans="1:16" x14ac:dyDescent="0.25">
      <c r="B13" t="s">
        <v>0</v>
      </c>
      <c r="C13">
        <f>C2*COS(RADIANS(C3))</f>
        <v>-99.999999999999957</v>
      </c>
      <c r="D13">
        <f>C2*COS(RADIANS(C4))</f>
        <v>100.00000000000003</v>
      </c>
      <c r="E13" s="7">
        <f>C2*COS(RADIANS(C5))</f>
        <v>141.42135623730951</v>
      </c>
      <c r="F13" t="s">
        <v>23</v>
      </c>
      <c r="L13" t="s">
        <v>32</v>
      </c>
      <c r="M13">
        <v>0</v>
      </c>
      <c r="N13">
        <v>1</v>
      </c>
      <c r="O13">
        <v>0</v>
      </c>
    </row>
    <row r="14" spans="1:16" x14ac:dyDescent="0.25">
      <c r="M14">
        <v>4</v>
      </c>
      <c r="N14">
        <v>0</v>
      </c>
      <c r="O14">
        <v>0</v>
      </c>
    </row>
    <row r="15" spans="1:16" x14ac:dyDescent="0.25">
      <c r="B15" t="s">
        <v>27</v>
      </c>
      <c r="C15">
        <v>1</v>
      </c>
      <c r="D15">
        <v>0</v>
      </c>
      <c r="E15">
        <v>0</v>
      </c>
      <c r="M15" s="7">
        <f>M10*M8</f>
        <v>-9.7979589711327133</v>
      </c>
      <c r="N15" s="7">
        <f>M10*N8</f>
        <v>9.7979589711327133</v>
      </c>
      <c r="O15" s="7">
        <f>M10*O8</f>
        <v>19.595917942265427</v>
      </c>
    </row>
    <row r="16" spans="1:16" x14ac:dyDescent="0.25">
      <c r="C16">
        <f>C8</f>
        <v>0</v>
      </c>
      <c r="D16">
        <f>D8</f>
        <v>0.3</v>
      </c>
      <c r="E16">
        <f>E8</f>
        <v>0.25</v>
      </c>
    </row>
    <row r="17" spans="2:15" x14ac:dyDescent="0.25">
      <c r="C17">
        <f>C13</f>
        <v>-99.999999999999957</v>
      </c>
      <c r="D17">
        <f>D13</f>
        <v>100.00000000000003</v>
      </c>
      <c r="E17" s="7">
        <f>E13</f>
        <v>141.42135623730951</v>
      </c>
      <c r="L17" t="s">
        <v>32</v>
      </c>
      <c r="M17" s="2">
        <f>-N13*(M14*O15-O14*M15)</f>
        <v>-78.383671769061706</v>
      </c>
      <c r="N17" t="s">
        <v>33</v>
      </c>
      <c r="O17" t="s">
        <v>28</v>
      </c>
    </row>
    <row r="18" spans="2:15" x14ac:dyDescent="0.25">
      <c r="M18" s="2">
        <f>-M17</f>
        <v>78.383671769061706</v>
      </c>
      <c r="N18" t="s">
        <v>33</v>
      </c>
      <c r="O18" t="s">
        <v>34</v>
      </c>
    </row>
    <row r="19" spans="2:15" x14ac:dyDescent="0.25">
      <c r="B19" t="s">
        <v>27</v>
      </c>
      <c r="C19" s="2">
        <f>C15*((D16*E17)-(E16*D17))</f>
        <v>17.426406871192846</v>
      </c>
      <c r="D19" t="s">
        <v>23</v>
      </c>
      <c r="E19" t="s">
        <v>28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L39" sqref="L39"/>
    </sheetView>
  </sheetViews>
  <sheetFormatPr defaultRowHeight="15" x14ac:dyDescent="0.25"/>
  <cols>
    <col min="2" max="2" width="6" bestFit="1" customWidth="1"/>
    <col min="7" max="7" width="9.140625" customWidth="1"/>
    <col min="9" max="9" width="5.140625" bestFit="1" customWidth="1"/>
  </cols>
  <sheetData>
    <row r="1" spans="1:13" s="6" customFormat="1" ht="15.75" x14ac:dyDescent="0.25">
      <c r="A1" s="6" t="s">
        <v>35</v>
      </c>
      <c r="H1" s="6" t="s">
        <v>41</v>
      </c>
    </row>
    <row r="2" spans="1:13" x14ac:dyDescent="0.25">
      <c r="B2" t="s">
        <v>36</v>
      </c>
      <c r="C2">
        <v>0.9</v>
      </c>
      <c r="D2" t="s">
        <v>22</v>
      </c>
      <c r="I2" t="s">
        <v>42</v>
      </c>
      <c r="J2">
        <v>450</v>
      </c>
      <c r="K2" t="s">
        <v>11</v>
      </c>
    </row>
    <row r="3" spans="1:13" x14ac:dyDescent="0.25">
      <c r="B3" t="s">
        <v>37</v>
      </c>
      <c r="C3">
        <v>0.3</v>
      </c>
      <c r="D3" t="s">
        <v>22</v>
      </c>
      <c r="I3" t="s">
        <v>43</v>
      </c>
      <c r="J3">
        <v>450</v>
      </c>
      <c r="K3" t="s">
        <v>11</v>
      </c>
    </row>
    <row r="4" spans="1:13" x14ac:dyDescent="0.25">
      <c r="B4" t="s">
        <v>38</v>
      </c>
      <c r="C4">
        <v>1.5</v>
      </c>
      <c r="D4" t="s">
        <v>39</v>
      </c>
      <c r="J4">
        <v>0.4</v>
      </c>
      <c r="K4" t="s">
        <v>22</v>
      </c>
    </row>
    <row r="5" spans="1:13" x14ac:dyDescent="0.25">
      <c r="C5">
        <v>2</v>
      </c>
      <c r="D5" t="s">
        <v>40</v>
      </c>
      <c r="J5">
        <v>0.3</v>
      </c>
      <c r="K5" t="s">
        <v>22</v>
      </c>
    </row>
    <row r="6" spans="1:13" x14ac:dyDescent="0.25">
      <c r="J6" s="10">
        <v>0.8</v>
      </c>
    </row>
    <row r="7" spans="1:13" x14ac:dyDescent="0.25">
      <c r="B7" t="s">
        <v>0</v>
      </c>
      <c r="C7" s="2">
        <f>(-C4-C5*(C3))/C2</f>
        <v>-2.3333333333333335</v>
      </c>
      <c r="D7" t="s">
        <v>40</v>
      </c>
      <c r="J7" s="10">
        <v>0.6</v>
      </c>
    </row>
    <row r="9" spans="1:13" x14ac:dyDescent="0.25">
      <c r="J9" s="5" t="s">
        <v>15</v>
      </c>
      <c r="K9" s="5" t="s">
        <v>16</v>
      </c>
      <c r="L9" s="5" t="s">
        <v>17</v>
      </c>
    </row>
    <row r="10" spans="1:13" x14ac:dyDescent="0.25">
      <c r="I10" s="4" t="s">
        <v>45</v>
      </c>
      <c r="J10">
        <v>0.4</v>
      </c>
      <c r="K10">
        <v>0</v>
      </c>
      <c r="L10">
        <v>0</v>
      </c>
      <c r="M10" t="s">
        <v>22</v>
      </c>
    </row>
    <row r="11" spans="1:13" x14ac:dyDescent="0.25">
      <c r="I11" t="s">
        <v>43</v>
      </c>
      <c r="J11" s="11">
        <v>0</v>
      </c>
      <c r="K11" s="12">
        <f>J3*J6</f>
        <v>360</v>
      </c>
      <c r="L11" s="12">
        <f>-J3*J7</f>
        <v>-270</v>
      </c>
      <c r="M11" t="s">
        <v>11</v>
      </c>
    </row>
    <row r="12" spans="1:13" x14ac:dyDescent="0.25">
      <c r="I12" t="s">
        <v>44</v>
      </c>
      <c r="J12" s="12">
        <f>K10*L11-L10*K11</f>
        <v>0</v>
      </c>
      <c r="K12" s="12">
        <f>-J10*L11-L10*J11</f>
        <v>108</v>
      </c>
      <c r="L12" s="12">
        <f>J10*K11-K10*J11</f>
        <v>144</v>
      </c>
      <c r="M12" t="s">
        <v>23</v>
      </c>
    </row>
    <row r="32" spans="1:8" s="14" customFormat="1" ht="15.75" x14ac:dyDescent="0.25">
      <c r="A32" s="8" t="s">
        <v>47</v>
      </c>
      <c r="H32" s="8" t="s">
        <v>48</v>
      </c>
    </row>
    <row r="33" spans="2:13" x14ac:dyDescent="0.25">
      <c r="B33" t="s">
        <v>49</v>
      </c>
      <c r="C33">
        <v>300</v>
      </c>
      <c r="D33" t="s">
        <v>1</v>
      </c>
      <c r="I33" t="s">
        <v>57</v>
      </c>
      <c r="J33" s="3">
        <f>300/1000</f>
        <v>0.3</v>
      </c>
      <c r="K33" t="s">
        <v>22</v>
      </c>
    </row>
    <row r="34" spans="2:13" x14ac:dyDescent="0.25">
      <c r="B34" t="s">
        <v>50</v>
      </c>
      <c r="C34">
        <v>150</v>
      </c>
      <c r="D34" t="s">
        <v>1</v>
      </c>
      <c r="I34" t="s">
        <v>58</v>
      </c>
      <c r="J34" s="3">
        <f>200/1000</f>
        <v>0.2</v>
      </c>
      <c r="K34" t="s">
        <v>22</v>
      </c>
    </row>
    <row r="35" spans="2:13" ht="15.75" x14ac:dyDescent="0.25">
      <c r="C35" s="10">
        <v>0.6</v>
      </c>
      <c r="I35" s="14"/>
      <c r="J35" s="15" t="s">
        <v>15</v>
      </c>
      <c r="K35" s="15" t="s">
        <v>16</v>
      </c>
      <c r="L35" s="15" t="s">
        <v>17</v>
      </c>
      <c r="M35" s="14"/>
    </row>
    <row r="36" spans="2:13" x14ac:dyDescent="0.25">
      <c r="C36" s="10">
        <v>0.8</v>
      </c>
      <c r="I36" t="s">
        <v>0</v>
      </c>
      <c r="J36">
        <v>0</v>
      </c>
      <c r="K36">
        <v>0</v>
      </c>
      <c r="L36">
        <v>15</v>
      </c>
      <c r="M36" t="s">
        <v>11</v>
      </c>
    </row>
    <row r="37" spans="2:13" x14ac:dyDescent="0.25">
      <c r="B37" s="1" t="s">
        <v>2</v>
      </c>
      <c r="C37">
        <v>30</v>
      </c>
      <c r="D37" t="s">
        <v>3</v>
      </c>
      <c r="I37" s="4" t="s">
        <v>31</v>
      </c>
      <c r="J37">
        <f>J33-J34</f>
        <v>9.9999999999999978E-2</v>
      </c>
      <c r="K37">
        <f>J33+J33+J34-J33</f>
        <v>0.5</v>
      </c>
      <c r="L37">
        <v>0</v>
      </c>
      <c r="M37" t="s">
        <v>22</v>
      </c>
    </row>
    <row r="38" spans="2:13" x14ac:dyDescent="0.25">
      <c r="B38" t="s">
        <v>51</v>
      </c>
      <c r="C38">
        <v>2</v>
      </c>
      <c r="D38" t="s">
        <v>30</v>
      </c>
      <c r="I38" t="s">
        <v>44</v>
      </c>
      <c r="J38">
        <f>K37*L36-L37*K36</f>
        <v>7.5</v>
      </c>
      <c r="K38">
        <f>J37*L36-L37*J36</f>
        <v>1.4999999999999996</v>
      </c>
      <c r="L38">
        <f>J36*K37-K36*J37</f>
        <v>0</v>
      </c>
      <c r="M38" t="s">
        <v>23</v>
      </c>
    </row>
    <row r="39" spans="2:13" x14ac:dyDescent="0.25">
      <c r="B39" t="s">
        <v>52</v>
      </c>
      <c r="C39" s="10">
        <f>C35*C33</f>
        <v>180</v>
      </c>
      <c r="D39" t="s">
        <v>1</v>
      </c>
    </row>
    <row r="40" spans="2:13" x14ac:dyDescent="0.25">
      <c r="B40" t="s">
        <v>53</v>
      </c>
      <c r="C40" s="10">
        <f>C36*C33</f>
        <v>240</v>
      </c>
      <c r="D40" t="s">
        <v>1</v>
      </c>
    </row>
    <row r="41" spans="2:13" x14ac:dyDescent="0.25">
      <c r="B41" t="s">
        <v>54</v>
      </c>
      <c r="C41" s="10">
        <f>C34*COS(RADIANS(C37))</f>
        <v>129.9038105676658</v>
      </c>
      <c r="D41" t="s">
        <v>1</v>
      </c>
    </row>
    <row r="42" spans="2:13" x14ac:dyDescent="0.25">
      <c r="B42" t="s">
        <v>55</v>
      </c>
      <c r="C42" s="10">
        <f>C34*SIN(RADIANS(C37))</f>
        <v>74.999999999999986</v>
      </c>
      <c r="D42" t="s">
        <v>1</v>
      </c>
    </row>
    <row r="44" spans="2:13" x14ac:dyDescent="0.25">
      <c r="B44" t="s">
        <v>44</v>
      </c>
      <c r="C44" s="2">
        <f>-C40*C38-C41*C38</f>
        <v>-739.8076211353316</v>
      </c>
      <c r="D44" t="s">
        <v>56</v>
      </c>
      <c r="E44" t="s">
        <v>28</v>
      </c>
    </row>
    <row r="45" spans="2:13" x14ac:dyDescent="0.25">
      <c r="B45" t="s">
        <v>44</v>
      </c>
      <c r="C45" s="2">
        <f>-C44</f>
        <v>739.8076211353316</v>
      </c>
      <c r="D45" t="s">
        <v>56</v>
      </c>
      <c r="E45" t="s">
        <v>34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activeCell="F43" sqref="F43"/>
    </sheetView>
  </sheetViews>
  <sheetFormatPr defaultRowHeight="15" x14ac:dyDescent="0.25"/>
  <sheetData>
    <row r="1" spans="1:11" s="6" customFormat="1" ht="15.75" x14ac:dyDescent="0.25">
      <c r="A1" s="6" t="s">
        <v>59</v>
      </c>
      <c r="F1" s="6" t="s">
        <v>71</v>
      </c>
    </row>
    <row r="2" spans="1:11" x14ac:dyDescent="0.25">
      <c r="B2" t="s">
        <v>60</v>
      </c>
      <c r="C2">
        <v>200</v>
      </c>
      <c r="D2" t="s">
        <v>1</v>
      </c>
      <c r="G2" t="s">
        <v>60</v>
      </c>
      <c r="H2">
        <v>500</v>
      </c>
      <c r="I2" t="s">
        <v>11</v>
      </c>
    </row>
    <row r="3" spans="1:11" x14ac:dyDescent="0.25">
      <c r="B3" t="s">
        <v>61</v>
      </c>
      <c r="C3">
        <v>100</v>
      </c>
      <c r="D3" t="s">
        <v>1</v>
      </c>
      <c r="G3" t="s">
        <v>61</v>
      </c>
      <c r="H3">
        <v>400</v>
      </c>
      <c r="I3" t="s">
        <v>11</v>
      </c>
    </row>
    <row r="4" spans="1:11" x14ac:dyDescent="0.25">
      <c r="B4" t="s">
        <v>62</v>
      </c>
      <c r="C4">
        <v>50</v>
      </c>
      <c r="D4" t="s">
        <v>1</v>
      </c>
      <c r="G4" t="s">
        <v>62</v>
      </c>
      <c r="H4">
        <v>100</v>
      </c>
      <c r="I4" t="s">
        <v>11</v>
      </c>
    </row>
    <row r="5" spans="1:11" x14ac:dyDescent="0.25">
      <c r="B5" t="s">
        <v>70</v>
      </c>
      <c r="C5">
        <v>3</v>
      </c>
      <c r="D5" t="s">
        <v>30</v>
      </c>
      <c r="G5" t="s">
        <v>57</v>
      </c>
      <c r="H5">
        <v>3</v>
      </c>
      <c r="I5" t="s">
        <v>22</v>
      </c>
    </row>
    <row r="6" spans="1:11" x14ac:dyDescent="0.25">
      <c r="B6" s="1" t="s">
        <v>69</v>
      </c>
      <c r="C6">
        <v>30</v>
      </c>
      <c r="D6" t="s">
        <v>3</v>
      </c>
      <c r="G6" t="s">
        <v>58</v>
      </c>
      <c r="H6">
        <v>4</v>
      </c>
      <c r="I6" t="s">
        <v>22</v>
      </c>
    </row>
    <row r="7" spans="1:11" x14ac:dyDescent="0.25">
      <c r="B7" s="1" t="s">
        <v>63</v>
      </c>
      <c r="C7" s="10">
        <v>0.6</v>
      </c>
      <c r="G7" s="4" t="s">
        <v>72</v>
      </c>
      <c r="H7">
        <f>H4-H2-H3</f>
        <v>-800</v>
      </c>
      <c r="I7" s="4" t="s">
        <v>73</v>
      </c>
    </row>
    <row r="8" spans="1:11" x14ac:dyDescent="0.25">
      <c r="B8" s="1" t="s">
        <v>64</v>
      </c>
      <c r="C8" s="10">
        <v>0.8</v>
      </c>
      <c r="H8" s="5" t="s">
        <v>15</v>
      </c>
      <c r="I8" s="5" t="s">
        <v>16</v>
      </c>
      <c r="J8" s="5" t="s">
        <v>17</v>
      </c>
    </row>
    <row r="9" spans="1:11" x14ac:dyDescent="0.25">
      <c r="G9" t="s">
        <v>51</v>
      </c>
      <c r="H9">
        <v>3</v>
      </c>
      <c r="I9">
        <v>4</v>
      </c>
      <c r="J9">
        <v>0</v>
      </c>
      <c r="K9" t="s">
        <v>22</v>
      </c>
    </row>
    <row r="10" spans="1:11" x14ac:dyDescent="0.25">
      <c r="B10" t="s">
        <v>65</v>
      </c>
      <c r="C10" s="10">
        <f>C4*SIN(RADIANS(C6))+C3*C7</f>
        <v>85</v>
      </c>
      <c r="D10" t="s">
        <v>1</v>
      </c>
      <c r="G10" t="s">
        <v>51</v>
      </c>
      <c r="H10">
        <v>4</v>
      </c>
      <c r="I10">
        <v>0</v>
      </c>
      <c r="J10">
        <v>0</v>
      </c>
      <c r="K10" t="s">
        <v>22</v>
      </c>
    </row>
    <row r="11" spans="1:11" x14ac:dyDescent="0.25">
      <c r="B11" t="s">
        <v>66</v>
      </c>
      <c r="C11" s="7">
        <f>C2+50*COS(RADIANS(C6))-C3*C8</f>
        <v>163.30127018922195</v>
      </c>
      <c r="D11" t="s">
        <v>1</v>
      </c>
      <c r="H11">
        <f>-H6*H2</f>
        <v>-2000</v>
      </c>
      <c r="I11">
        <f>H6*H2</f>
        <v>2000</v>
      </c>
      <c r="J11">
        <v>0</v>
      </c>
    </row>
    <row r="12" spans="1:11" x14ac:dyDescent="0.25">
      <c r="H12">
        <f>H6*-H3</f>
        <v>-1600</v>
      </c>
      <c r="I12">
        <f>-H5*H4</f>
        <v>-300</v>
      </c>
      <c r="J12">
        <v>0</v>
      </c>
    </row>
    <row r="13" spans="1:11" x14ac:dyDescent="0.25">
      <c r="B13" t="s">
        <v>67</v>
      </c>
      <c r="C13" s="7">
        <f>C2*3+C4*COS(RADIANS(C6))*(C5*C5)-C3*C8*(C5*2)</f>
        <v>509.71143170299752</v>
      </c>
      <c r="D13" t="s">
        <v>33</v>
      </c>
      <c r="G13" s="4" t="s">
        <v>74</v>
      </c>
      <c r="H13">
        <f>H11+H12</f>
        <v>-3600</v>
      </c>
      <c r="I13">
        <f>I11+I12</f>
        <v>1700</v>
      </c>
      <c r="J13">
        <v>0</v>
      </c>
      <c r="K13" t="s">
        <v>23</v>
      </c>
    </row>
    <row r="14" spans="1:11" x14ac:dyDescent="0.25">
      <c r="B14" t="s">
        <v>68</v>
      </c>
      <c r="C14" s="7">
        <f>SQRT(C10^2+C11^2)</f>
        <v>184.09862803783537</v>
      </c>
      <c r="D14" t="s">
        <v>1</v>
      </c>
    </row>
    <row r="15" spans="1:11" x14ac:dyDescent="0.25">
      <c r="B15" s="1" t="s">
        <v>2</v>
      </c>
      <c r="C15" s="7">
        <f>DEGREES(ATAN(C11/C10))</f>
        <v>62.502556459397915</v>
      </c>
      <c r="D15" t="s">
        <v>3</v>
      </c>
      <c r="G15" t="s">
        <v>75</v>
      </c>
      <c r="H15" s="2">
        <f>-I13/H7</f>
        <v>2.125</v>
      </c>
      <c r="I15" t="s">
        <v>22</v>
      </c>
    </row>
    <row r="16" spans="1:11" x14ac:dyDescent="0.25">
      <c r="B16" s="1" t="s">
        <v>51</v>
      </c>
      <c r="C16" s="2">
        <f>C13/C11</f>
        <v>3.1212949606110225</v>
      </c>
      <c r="D16" t="s">
        <v>30</v>
      </c>
      <c r="G16" t="s">
        <v>76</v>
      </c>
      <c r="H16">
        <f>H13/H7</f>
        <v>4.5</v>
      </c>
      <c r="I16" t="s">
        <v>22</v>
      </c>
    </row>
    <row r="33" spans="1:12" s="6" customFormat="1" ht="15.75" x14ac:dyDescent="0.25">
      <c r="A33" s="6" t="s">
        <v>77</v>
      </c>
      <c r="G33" s="6" t="s">
        <v>83</v>
      </c>
    </row>
    <row r="34" spans="1:12" x14ac:dyDescent="0.25">
      <c r="B34" t="s">
        <v>60</v>
      </c>
      <c r="C34">
        <v>450</v>
      </c>
      <c r="D34" t="s">
        <v>11</v>
      </c>
      <c r="I34" s="5" t="s">
        <v>15</v>
      </c>
      <c r="J34" s="5" t="s">
        <v>16</v>
      </c>
      <c r="K34" s="5" t="s">
        <v>17</v>
      </c>
    </row>
    <row r="35" spans="1:12" x14ac:dyDescent="0.25">
      <c r="B35" t="s">
        <v>61</v>
      </c>
      <c r="C35">
        <v>300</v>
      </c>
      <c r="D35" t="s">
        <v>11</v>
      </c>
      <c r="H35" t="s">
        <v>60</v>
      </c>
      <c r="I35">
        <v>-20</v>
      </c>
      <c r="J35">
        <v>-10</v>
      </c>
      <c r="K35">
        <v>25</v>
      </c>
      <c r="L35" t="s">
        <v>1</v>
      </c>
    </row>
    <row r="36" spans="1:12" x14ac:dyDescent="0.25">
      <c r="B36" t="s">
        <v>62</v>
      </c>
      <c r="C36">
        <v>700</v>
      </c>
      <c r="D36" t="s">
        <v>11</v>
      </c>
      <c r="H36" t="s">
        <v>61</v>
      </c>
      <c r="I36">
        <v>-10</v>
      </c>
      <c r="J36">
        <v>25</v>
      </c>
      <c r="K36">
        <v>20</v>
      </c>
      <c r="L36" t="s">
        <v>1</v>
      </c>
    </row>
    <row r="37" spans="1:12" x14ac:dyDescent="0.25">
      <c r="B37" s="1" t="s">
        <v>2</v>
      </c>
      <c r="C37">
        <v>30</v>
      </c>
      <c r="D37" t="s">
        <v>3</v>
      </c>
      <c r="H37" t="s">
        <v>84</v>
      </c>
      <c r="I37">
        <f>SUM(I35:I36)</f>
        <v>-30</v>
      </c>
      <c r="J37">
        <f>SUM(J35:J36)</f>
        <v>15</v>
      </c>
      <c r="K37">
        <f>SUM(K35:K36)</f>
        <v>45</v>
      </c>
      <c r="L37" t="s">
        <v>1</v>
      </c>
    </row>
    <row r="38" spans="1:12" x14ac:dyDescent="0.25">
      <c r="B38" s="1" t="s">
        <v>2</v>
      </c>
      <c r="C38">
        <v>60</v>
      </c>
      <c r="D38" t="s">
        <v>3</v>
      </c>
      <c r="H38" t="s">
        <v>85</v>
      </c>
      <c r="I38">
        <v>1.5</v>
      </c>
      <c r="J38">
        <v>2</v>
      </c>
      <c r="K38">
        <v>0</v>
      </c>
      <c r="L38" t="s">
        <v>30</v>
      </c>
    </row>
    <row r="39" spans="1:12" x14ac:dyDescent="0.25">
      <c r="B39" s="1" t="s">
        <v>57</v>
      </c>
      <c r="C39">
        <v>2</v>
      </c>
      <c r="D39" t="s">
        <v>22</v>
      </c>
      <c r="I39">
        <f>I35</f>
        <v>-20</v>
      </c>
      <c r="J39">
        <f>J35</f>
        <v>-10</v>
      </c>
      <c r="K39">
        <f>K35</f>
        <v>25</v>
      </c>
      <c r="L39" t="s">
        <v>1</v>
      </c>
    </row>
    <row r="40" spans="1:12" x14ac:dyDescent="0.25">
      <c r="B40" s="1" t="s">
        <v>58</v>
      </c>
      <c r="C40">
        <v>6</v>
      </c>
      <c r="D40" t="s">
        <v>22</v>
      </c>
      <c r="H40" t="s">
        <v>86</v>
      </c>
      <c r="I40">
        <v>1.5</v>
      </c>
      <c r="J40">
        <v>4</v>
      </c>
      <c r="K40">
        <v>2</v>
      </c>
      <c r="L40" t="s">
        <v>30</v>
      </c>
    </row>
    <row r="41" spans="1:12" x14ac:dyDescent="0.25">
      <c r="B41" s="1" t="s">
        <v>78</v>
      </c>
      <c r="C41">
        <v>9</v>
      </c>
      <c r="D41" t="s">
        <v>22</v>
      </c>
      <c r="I41">
        <f>I36</f>
        <v>-10</v>
      </c>
      <c r="J41">
        <f>J36</f>
        <v>25</v>
      </c>
      <c r="K41">
        <f>K36</f>
        <v>20</v>
      </c>
      <c r="L41" t="s">
        <v>1</v>
      </c>
    </row>
    <row r="42" spans="1:12" x14ac:dyDescent="0.25">
      <c r="B42" s="1" t="s">
        <v>79</v>
      </c>
      <c r="C42">
        <v>1500</v>
      </c>
      <c r="D42" t="s">
        <v>23</v>
      </c>
      <c r="H42" t="s">
        <v>88</v>
      </c>
      <c r="I42">
        <f>J38*K39-K38*J39</f>
        <v>50</v>
      </c>
      <c r="J42">
        <f>I38*K39-K38*I39</f>
        <v>37.5</v>
      </c>
      <c r="K42">
        <f>I38*J39-J38*I39</f>
        <v>25</v>
      </c>
      <c r="L42" t="s">
        <v>33</v>
      </c>
    </row>
    <row r="43" spans="1:12" x14ac:dyDescent="0.25">
      <c r="B43" s="1" t="s">
        <v>81</v>
      </c>
      <c r="C43">
        <f>-C34*SIN(RADIANS(C38))-C35-C36*SIN(RADIANS(C37))</f>
        <v>-1039.7114317029973</v>
      </c>
      <c r="D43" t="s">
        <v>11</v>
      </c>
      <c r="E43">
        <v>-1296</v>
      </c>
      <c r="H43" t="s">
        <v>89</v>
      </c>
      <c r="I43">
        <f>J40*K41-K40*J41</f>
        <v>30</v>
      </c>
      <c r="J43">
        <f>-(I40*K41-K40*I41)</f>
        <v>-50</v>
      </c>
      <c r="K43">
        <f>I40*J41-J40*I41</f>
        <v>77.5</v>
      </c>
      <c r="L43" t="s">
        <v>33</v>
      </c>
    </row>
    <row r="44" spans="1:12" x14ac:dyDescent="0.25">
      <c r="B44" s="1" t="s">
        <v>80</v>
      </c>
      <c r="C44">
        <f>C34*COS(RADIANS(C38))-C36*SIN(RADIANS(C37))</f>
        <v>-124.99999999999989</v>
      </c>
      <c r="D44" t="s">
        <v>11</v>
      </c>
    </row>
    <row r="45" spans="1:12" x14ac:dyDescent="0.25">
      <c r="B45" s="1" t="s">
        <v>82</v>
      </c>
      <c r="C45" s="2">
        <f>SQRT(C44^2+C43^2)</f>
        <v>1047.1985777367615</v>
      </c>
      <c r="D45" t="s">
        <v>11</v>
      </c>
      <c r="E45">
        <v>1302</v>
      </c>
      <c r="H45" t="s">
        <v>87</v>
      </c>
      <c r="I45">
        <f>SUM(I42:I43)</f>
        <v>80</v>
      </c>
      <c r="J45">
        <f>SUM(J42:J43)</f>
        <v>-12.5</v>
      </c>
      <c r="K45">
        <f>SUM(K42:K43)</f>
        <v>102.5</v>
      </c>
      <c r="L45" t="s">
        <v>33</v>
      </c>
    </row>
    <row r="46" spans="1:12" x14ac:dyDescent="0.25">
      <c r="B46" s="1" t="s">
        <v>2</v>
      </c>
      <c r="C46" s="2">
        <f>DEGREES(ATAN(C43/C44))</f>
        <v>83.144480726521138</v>
      </c>
      <c r="D46" s="1" t="s">
        <v>3</v>
      </c>
      <c r="E46">
        <v>84.5</v>
      </c>
    </row>
    <row r="47" spans="1:12" x14ac:dyDescent="0.25">
      <c r="B47" s="1" t="s">
        <v>67</v>
      </c>
      <c r="C47" s="16">
        <f>C34*SIN(RADIANS(C38))*C39+C35*C40+C36*COS(RADIANS(C37))*C41+C42</f>
        <v>9535.3829072479584</v>
      </c>
      <c r="D47" s="1" t="s">
        <v>23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Ch4a</vt:lpstr>
      <vt:lpstr>Ch4b</vt:lpstr>
      <vt:lpstr>Ch4c</vt:lpstr>
      <vt:lpstr>Ch4d</vt:lpstr>
    </vt:vector>
  </TitlesOfParts>
  <Company>Ivy Tech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Tanner D Gibson</dc:creator>
  <cp:lastModifiedBy>Tanner D Gibson</cp:lastModifiedBy>
  <dcterms:created xsi:type="dcterms:W3CDTF">2013-10-08T13:26:16Z</dcterms:created>
  <dcterms:modified xsi:type="dcterms:W3CDTF">2013-10-29T15:48:45Z</dcterms:modified>
</cp:coreProperties>
</file>